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0" windowWidth="20490" windowHeight="9045"/>
  </bookViews>
  <sheets>
    <sheet name="Лист1" sheetId="1" r:id="rId1"/>
    <sheet name="медикаменти" sheetId="2" r:id="rId2"/>
    <sheet name="зп+нарах." sheetId="3" r:id="rId3"/>
    <sheet name="накладні витрати" sheetId="4" r:id="rId4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6" i="3" l="1"/>
  <c r="E6" i="3" s="1"/>
  <c r="F6" i="1" s="1"/>
  <c r="C5" i="2"/>
  <c r="C6" i="1"/>
  <c r="C4" i="2"/>
  <c r="E6" i="1"/>
  <c r="G6" i="1"/>
  <c r="D6" i="1" l="1"/>
  <c r="I6" i="1" s="1"/>
  <c r="C5" i="1"/>
  <c r="K6" i="1" l="1"/>
  <c r="C5" i="3"/>
  <c r="G5" i="1" l="1"/>
  <c r="E5" i="1"/>
  <c r="D5" i="1"/>
  <c r="I5" i="1" s="1"/>
  <c r="G4" i="4" l="1"/>
  <c r="F4" i="4"/>
  <c r="D4" i="4"/>
  <c r="C4" i="4"/>
  <c r="B4" i="4"/>
  <c r="A4" i="4"/>
  <c r="E4" i="4" l="1"/>
  <c r="H4" i="4" s="1"/>
  <c r="E5" i="3" l="1"/>
  <c r="F5" i="1" s="1"/>
  <c r="K5" i="1" l="1"/>
</calcChain>
</file>

<file path=xl/sharedStrings.xml><?xml version="1.0" encoding="utf-8"?>
<sst xmlns="http://schemas.openxmlformats.org/spreadsheetml/2006/main" count="63" uniqueCount="38">
  <si>
    <t>№ п/п</t>
  </si>
  <si>
    <t>Прямі витрати</t>
  </si>
  <si>
    <t>На оплату праці</t>
  </si>
  <si>
    <t>ЄСВ</t>
  </si>
  <si>
    <t xml:space="preserve">Амортизаційні </t>
  </si>
  <si>
    <t>Розподілені витрати</t>
  </si>
  <si>
    <t>Усього витрат:</t>
  </si>
  <si>
    <t>Витрати (на одиницю послуги), грн</t>
  </si>
  <si>
    <t>Найменування послуг</t>
  </si>
  <si>
    <t>Матеріальні(медикаменти+серветики+дезинфіктант+папір)</t>
  </si>
  <si>
    <t>заробітна плата</t>
  </si>
  <si>
    <t>АЗПСМ №2</t>
  </si>
  <si>
    <t>АЗПСМ №1</t>
  </si>
  <si>
    <t>-</t>
  </si>
  <si>
    <t xml:space="preserve"> АЗПСМ №1</t>
  </si>
  <si>
    <t xml:space="preserve"> АЗПСМ №2</t>
  </si>
  <si>
    <t>74800+39650</t>
  </si>
  <si>
    <t>3400+6800+53975</t>
  </si>
  <si>
    <t>з/п адміністративний апарат</t>
  </si>
  <si>
    <t>з/п господарський відділ</t>
  </si>
  <si>
    <t>господарські витрати(супровід програм+зв'язок+інтернет+бланки+бензин)</t>
  </si>
  <si>
    <t>391205/9</t>
  </si>
  <si>
    <t>102300/6+62075/6+8045/6+95874/9</t>
  </si>
  <si>
    <t>разом</t>
  </si>
  <si>
    <t>оклади мед працівників</t>
  </si>
  <si>
    <t>травень - 450284,31;  червень - 424520,55   липень - 335609,25;                                                                  серпень - 349768,92;</t>
  </si>
  <si>
    <t>коефіцієнт</t>
  </si>
  <si>
    <t>премії</t>
  </si>
  <si>
    <t>330823,3+302148,26+250860,32+267242,7</t>
  </si>
  <si>
    <t>сімейні лікарі, гінеколог</t>
  </si>
  <si>
    <t>педіатри</t>
  </si>
  <si>
    <t>В.о.головного лікаря                                                Олександр АНДРІЙЦЕВ</t>
  </si>
  <si>
    <t>комунальні (2270)</t>
  </si>
  <si>
    <t>Розрахунок вартості послуг</t>
  </si>
  <si>
    <t>Консультація у лікаря гінеколога з аналізом на цитологічне дослідження(з оглядовим набором)</t>
  </si>
  <si>
    <t>Консультація у лікаря гінеколога з аналізом на цитологічне дослідження(без оглядового набору)</t>
  </si>
  <si>
    <t>Консультація у лікаря гінеколога з аналізом на цитологічне дослідження(з оглядовим набором):                                                                                             1)оглядовий набір гінекологічний - 18,00грн.;                                         2)серветки паперові - 4,00грн.;                                                            3)дезінфікуючий розчин 10мл. - 4,00грн.;                                          4)антисептик 6мл.- 2,40грн.;                                                                                                                            5)компенсація вартості дослідження - 56,00грн..</t>
  </si>
  <si>
    <t>Консультація у лікаря гінеколога з аналізом на цитологічне дослідження(без оглядового набору):                                                                                            1)серветки паперові  - 4,00грн.;                                                            2)дезінфікуючий розчин 10мл. - 4,00грн.;                                          3)антисептик 6мл.- 2,40грн.;                                                                                                                            4)компенсація вартості дослідження - 56,00грн..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</si>
</sst>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1" xfId="0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2" fontId="0" fillId="0" borderId="1" xfId="0" applyNumberFormat="1" applyBorder="1" applyAlignment="1">
      <alignment horizontal="center" vertical="center" wrapText="1"/>
    </xf>
    <xf numFmtId="2" fontId="0" fillId="0" borderId="1" xfId="0" applyNumberFormat="1" applyBorder="1" applyAlignment="1">
      <alignment horizontal="center" vertical="center"/>
    </xf>
    <xf numFmtId="2" fontId="0" fillId="0" borderId="1" xfId="0" applyNumberForma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0" xfId="0" applyFill="1"/>
    <xf numFmtId="0" fontId="2" fillId="0" borderId="1" xfId="0" applyFont="1" applyBorder="1" applyAlignment="1">
      <alignment horizontal="center" vertical="center" wrapText="1"/>
    </xf>
    <xf numFmtId="2" fontId="0" fillId="0" borderId="0" xfId="0" applyNumberFormat="1" applyBorder="1" applyAlignment="1">
      <alignment horizontal="center" vertical="center" wrapText="1"/>
    </xf>
    <xf numFmtId="2" fontId="0" fillId="0" borderId="0" xfId="0" applyNumberForma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0" fillId="0" borderId="1" xfId="0" applyFill="1" applyBorder="1" applyAlignment="1">
      <alignment horizontal="left" vertical="top" wrapText="1"/>
    </xf>
    <xf numFmtId="2" fontId="0" fillId="0" borderId="1" xfId="0" applyNumberForma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  <xf numFmtId="0" fontId="5" fillId="0" borderId="1" xfId="0" applyFont="1" applyFill="1" applyBorder="1"/>
    <xf numFmtId="0" fontId="0" fillId="0" borderId="1" xfId="0" applyFill="1" applyBorder="1"/>
    <xf numFmtId="2" fontId="5" fillId="0" borderId="1" xfId="0" applyNumberFormat="1" applyFont="1" applyFill="1" applyBorder="1" applyAlignment="1">
      <alignment horizontal="center" vertical="center"/>
    </xf>
    <xf numFmtId="0" fontId="0" fillId="0" borderId="0" xfId="0" applyBorder="1"/>
    <xf numFmtId="0" fontId="6" fillId="0" borderId="1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3" fillId="0" borderId="0" xfId="0" applyFont="1" applyBorder="1" applyAlignment="1">
      <alignment vertical="center" wrapText="1"/>
    </xf>
    <xf numFmtId="2" fontId="0" fillId="0" borderId="0" xfId="0" applyNumberForma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8"/>
  <sheetViews>
    <sheetView tabSelected="1" workbookViewId="0">
      <selection activeCell="I11" sqref="I11"/>
    </sheetView>
  </sheetViews>
  <sheetFormatPr defaultRowHeight="15" x14ac:dyDescent="0.25"/>
  <cols>
    <col min="1" max="1" width="4.28515625" customWidth="1"/>
    <col min="2" max="2" width="56.140625" customWidth="1"/>
    <col min="3" max="3" width="11.7109375" customWidth="1"/>
    <col min="4" max="4" width="8.5703125" customWidth="1"/>
    <col min="5" max="5" width="6.85546875" customWidth="1"/>
    <col min="6" max="6" width="9.28515625" customWidth="1"/>
    <col min="7" max="7" width="6.28515625" customWidth="1"/>
    <col min="8" max="8" width="6.7109375" customWidth="1"/>
    <col min="9" max="9" width="9" customWidth="1"/>
    <col min="10" max="10" width="7.5703125" style="9" customWidth="1"/>
    <col min="11" max="11" width="9.28515625" style="9" customWidth="1"/>
    <col min="12" max="12" width="8.85546875" customWidth="1"/>
  </cols>
  <sheetData>
    <row r="1" spans="1:12" ht="27" customHeight="1" x14ac:dyDescent="0.25">
      <c r="A1" s="27" t="s">
        <v>33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</row>
    <row r="2" spans="1:12" ht="27.6" customHeight="1" x14ac:dyDescent="0.25">
      <c r="A2" s="30" t="s">
        <v>0</v>
      </c>
      <c r="B2" s="30" t="s">
        <v>8</v>
      </c>
      <c r="C2" s="35" t="s">
        <v>1</v>
      </c>
      <c r="D2" s="36"/>
      <c r="E2" s="36"/>
      <c r="F2" s="36"/>
      <c r="G2" s="37"/>
      <c r="H2" s="30" t="s">
        <v>4</v>
      </c>
      <c r="I2" s="38" t="s">
        <v>5</v>
      </c>
      <c r="J2" s="39"/>
      <c r="K2" s="42" t="s">
        <v>6</v>
      </c>
      <c r="L2" s="43"/>
    </row>
    <row r="3" spans="1:12" ht="31.15" customHeight="1" x14ac:dyDescent="0.25">
      <c r="A3" s="31"/>
      <c r="B3" s="31"/>
      <c r="C3" s="33" t="s">
        <v>9</v>
      </c>
      <c r="D3" s="28" t="s">
        <v>2</v>
      </c>
      <c r="E3" s="29"/>
      <c r="F3" s="28" t="s">
        <v>3</v>
      </c>
      <c r="G3" s="29"/>
      <c r="H3" s="31"/>
      <c r="I3" s="40"/>
      <c r="J3" s="41"/>
      <c r="K3" s="44"/>
      <c r="L3" s="45"/>
    </row>
    <row r="4" spans="1:12" ht="38.450000000000003" customHeight="1" x14ac:dyDescent="0.25">
      <c r="A4" s="32"/>
      <c r="B4" s="32"/>
      <c r="C4" s="34"/>
      <c r="D4" s="22" t="s">
        <v>29</v>
      </c>
      <c r="E4" s="22" t="s">
        <v>30</v>
      </c>
      <c r="F4" s="22" t="s">
        <v>29</v>
      </c>
      <c r="G4" s="22" t="s">
        <v>30</v>
      </c>
      <c r="H4" s="32"/>
      <c r="I4" s="22" t="s">
        <v>29</v>
      </c>
      <c r="J4" s="22" t="s">
        <v>30</v>
      </c>
      <c r="K4" s="22" t="s">
        <v>29</v>
      </c>
      <c r="L4" s="22" t="s">
        <v>30</v>
      </c>
    </row>
    <row r="5" spans="1:12" ht="30" customHeight="1" x14ac:dyDescent="0.25">
      <c r="A5" s="1">
        <v>1</v>
      </c>
      <c r="B5" s="3" t="s">
        <v>34</v>
      </c>
      <c r="C5" s="4">
        <f>медикаменти!C4</f>
        <v>84.4</v>
      </c>
      <c r="D5" s="4">
        <f>'зп+нарах.'!C5</f>
        <v>37.201576576576578</v>
      </c>
      <c r="E5" s="5" t="str">
        <f>'зп+нарах.'!D5</f>
        <v>-</v>
      </c>
      <c r="F5" s="4">
        <f>'зп+нарах.'!E5</f>
        <v>8.1843468468468465</v>
      </c>
      <c r="G5" s="5" t="str">
        <f>'зп+нарах.'!F5</f>
        <v>-</v>
      </c>
      <c r="H5" s="5">
        <v>0</v>
      </c>
      <c r="I5" s="5">
        <f>D5*0.38</f>
        <v>14.136599099099099</v>
      </c>
      <c r="J5" s="5" t="s">
        <v>13</v>
      </c>
      <c r="K5" s="6">
        <f>C5+D5+F5+H5+I5</f>
        <v>143.92252252252251</v>
      </c>
      <c r="L5" s="5" t="s">
        <v>13</v>
      </c>
    </row>
    <row r="6" spans="1:12" ht="31.15" customHeight="1" x14ac:dyDescent="0.25">
      <c r="A6" s="1">
        <v>2</v>
      </c>
      <c r="B6" s="3" t="s">
        <v>35</v>
      </c>
      <c r="C6" s="4">
        <f>медикаменти!C5</f>
        <v>66.400000000000006</v>
      </c>
      <c r="D6" s="4">
        <f>'зп+нарах.'!C6</f>
        <v>37.201576576576578</v>
      </c>
      <c r="E6" s="5" t="str">
        <f>'зп+нарах.'!D6</f>
        <v>-</v>
      </c>
      <c r="F6" s="4">
        <f>'зп+нарах.'!E6</f>
        <v>8.1843468468468465</v>
      </c>
      <c r="G6" s="5" t="str">
        <f>'зп+нарах.'!F6</f>
        <v>-</v>
      </c>
      <c r="H6" s="5">
        <v>0</v>
      </c>
      <c r="I6" s="5">
        <f>D6*0.38</f>
        <v>14.136599099099099</v>
      </c>
      <c r="J6" s="5" t="s">
        <v>13</v>
      </c>
      <c r="K6" s="6">
        <f>C6+D6+F6+H6+I6</f>
        <v>125.92252252252253</v>
      </c>
      <c r="L6" s="5" t="s">
        <v>13</v>
      </c>
    </row>
    <row r="7" spans="1:12" ht="20.45" customHeight="1" x14ac:dyDescent="0.25">
      <c r="A7" s="23"/>
      <c r="B7" s="24"/>
      <c r="C7" s="11"/>
      <c r="D7" s="11"/>
      <c r="E7" s="12"/>
      <c r="F7" s="11"/>
      <c r="G7" s="12"/>
      <c r="H7" s="12"/>
      <c r="I7" s="12"/>
      <c r="J7" s="12"/>
      <c r="K7" s="25"/>
      <c r="L7" s="12"/>
    </row>
    <row r="8" spans="1:12" ht="15.75" x14ac:dyDescent="0.25">
      <c r="B8" s="26" t="s">
        <v>31</v>
      </c>
      <c r="C8" s="26"/>
      <c r="D8" s="26"/>
    </row>
  </sheetData>
  <mergeCells count="11">
    <mergeCell ref="B8:D8"/>
    <mergeCell ref="A1:L1"/>
    <mergeCell ref="D3:E3"/>
    <mergeCell ref="B2:B4"/>
    <mergeCell ref="A2:A4"/>
    <mergeCell ref="C3:C4"/>
    <mergeCell ref="F3:G3"/>
    <mergeCell ref="C2:G2"/>
    <mergeCell ref="I2:J3"/>
    <mergeCell ref="K2:L3"/>
    <mergeCell ref="H2:H4"/>
  </mergeCells>
  <pageMargins left="0" right="0" top="0" bottom="0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"/>
  <sheetViews>
    <sheetView topLeftCell="A2" workbookViewId="0">
      <selection activeCell="I5" sqref="I5"/>
    </sheetView>
  </sheetViews>
  <sheetFormatPr defaultRowHeight="15" x14ac:dyDescent="0.25"/>
  <cols>
    <col min="1" max="1" width="5" customWidth="1"/>
    <col min="2" max="2" width="62.85546875" customWidth="1"/>
    <col min="3" max="3" width="24.5703125" customWidth="1"/>
  </cols>
  <sheetData>
    <row r="1" spans="1:3" ht="27" customHeight="1" x14ac:dyDescent="0.25">
      <c r="A1" s="35" t="s">
        <v>7</v>
      </c>
      <c r="B1" s="36"/>
      <c r="C1" s="37"/>
    </row>
    <row r="2" spans="1:3" ht="22.9" customHeight="1" x14ac:dyDescent="0.25">
      <c r="A2" s="30" t="s">
        <v>0</v>
      </c>
      <c r="B2" s="30" t="s">
        <v>8</v>
      </c>
      <c r="C2" s="7" t="s">
        <v>1</v>
      </c>
    </row>
    <row r="3" spans="1:3" ht="42.6" customHeight="1" x14ac:dyDescent="0.25">
      <c r="A3" s="32"/>
      <c r="B3" s="32"/>
      <c r="C3" s="2" t="s">
        <v>9</v>
      </c>
    </row>
    <row r="4" spans="1:3" ht="124.9" customHeight="1" x14ac:dyDescent="0.25">
      <c r="A4" s="1">
        <v>1</v>
      </c>
      <c r="B4" s="3" t="s">
        <v>36</v>
      </c>
      <c r="C4" s="4">
        <f>18+4+4+2.4+56</f>
        <v>84.4</v>
      </c>
    </row>
    <row r="5" spans="1:3" ht="99.6" customHeight="1" x14ac:dyDescent="0.25">
      <c r="A5" s="1">
        <v>2</v>
      </c>
      <c r="B5" s="3" t="s">
        <v>37</v>
      </c>
      <c r="C5" s="4">
        <f>4+4+2.4+56</f>
        <v>66.400000000000006</v>
      </c>
    </row>
  </sheetData>
  <mergeCells count="3">
    <mergeCell ref="A2:A3"/>
    <mergeCell ref="B2:B3"/>
    <mergeCell ref="A1:C1"/>
  </mergeCells>
  <pageMargins left="0.11811023622047245" right="0.11811023622047245" top="0" bottom="0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"/>
  <sheetViews>
    <sheetView workbookViewId="0">
      <selection activeCell="B6" sqref="B5:B6"/>
    </sheetView>
  </sheetViews>
  <sheetFormatPr defaultColWidth="8.85546875" defaultRowHeight="15" x14ac:dyDescent="0.25"/>
  <cols>
    <col min="1" max="1" width="5" style="21" customWidth="1"/>
    <col min="2" max="2" width="58.85546875" style="21" customWidth="1"/>
    <col min="3" max="3" width="9.5703125" style="21" customWidth="1"/>
    <col min="4" max="4" width="8.7109375" style="21" customWidth="1"/>
    <col min="5" max="6" width="9" style="21" customWidth="1"/>
    <col min="7" max="16384" width="8.85546875" style="21"/>
  </cols>
  <sheetData>
    <row r="1" spans="1:6" ht="27" customHeight="1" x14ac:dyDescent="0.25">
      <c r="A1" s="27" t="s">
        <v>7</v>
      </c>
      <c r="B1" s="27"/>
      <c r="C1" s="27"/>
      <c r="D1" s="27"/>
      <c r="E1" s="27"/>
      <c r="F1" s="27"/>
    </row>
    <row r="2" spans="1:6" ht="16.149999999999999" customHeight="1" x14ac:dyDescent="0.25">
      <c r="A2" s="27" t="s">
        <v>0</v>
      </c>
      <c r="B2" s="27" t="s">
        <v>8</v>
      </c>
      <c r="C2" s="27" t="s">
        <v>1</v>
      </c>
      <c r="D2" s="27"/>
      <c r="E2" s="27"/>
      <c r="F2" s="27"/>
    </row>
    <row r="3" spans="1:6" ht="20.45" customHeight="1" x14ac:dyDescent="0.25">
      <c r="A3" s="27"/>
      <c r="B3" s="27"/>
      <c r="C3" s="46" t="s">
        <v>10</v>
      </c>
      <c r="D3" s="46"/>
      <c r="E3" s="46" t="s">
        <v>3</v>
      </c>
      <c r="F3" s="46"/>
    </row>
    <row r="4" spans="1:6" ht="34.9" customHeight="1" x14ac:dyDescent="0.25">
      <c r="A4" s="27"/>
      <c r="B4" s="27"/>
      <c r="C4" s="10" t="s">
        <v>12</v>
      </c>
      <c r="D4" s="10" t="s">
        <v>11</v>
      </c>
      <c r="E4" s="8" t="s">
        <v>14</v>
      </c>
      <c r="F4" s="8" t="s">
        <v>15</v>
      </c>
    </row>
    <row r="5" spans="1:6" ht="36" customHeight="1" x14ac:dyDescent="0.25">
      <c r="A5" s="1">
        <v>1</v>
      </c>
      <c r="B5" s="3" t="s">
        <v>34</v>
      </c>
      <c r="C5" s="4">
        <f>(8600/20/7.4/60*20)+(6450/20/7.4/60*15)+(6160/20/7.4/60*10)</f>
        <v>37.201576576576578</v>
      </c>
      <c r="D5" s="4" t="s">
        <v>13</v>
      </c>
      <c r="E5" s="5">
        <f>C5*22%</f>
        <v>8.1843468468468465</v>
      </c>
      <c r="F5" s="5" t="s">
        <v>13</v>
      </c>
    </row>
    <row r="6" spans="1:6" ht="33.6" customHeight="1" x14ac:dyDescent="0.25">
      <c r="A6" s="1">
        <v>2</v>
      </c>
      <c r="B6" s="3" t="s">
        <v>35</v>
      </c>
      <c r="C6" s="4">
        <f>(8600/20/7.4/60*20)+(6450/20/7.4/60*15)+(6160/20/7.4/60*10)</f>
        <v>37.201576576576578</v>
      </c>
      <c r="D6" s="4" t="s">
        <v>13</v>
      </c>
      <c r="E6" s="5">
        <f>C6*22%</f>
        <v>8.1843468468468465</v>
      </c>
      <c r="F6" s="5" t="s">
        <v>13</v>
      </c>
    </row>
  </sheetData>
  <mergeCells count="6">
    <mergeCell ref="A1:F1"/>
    <mergeCell ref="A2:A4"/>
    <mergeCell ref="B2:B4"/>
    <mergeCell ref="C3:D3"/>
    <mergeCell ref="C2:F2"/>
    <mergeCell ref="E3:F3"/>
  </mergeCells>
  <pageMargins left="0.11811023622047245" right="0.11811023622047245" top="0.15748031496062992" bottom="0.15748031496062992" header="0.31496062992125984" footer="0.31496062992125984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"/>
  <sheetViews>
    <sheetView workbookViewId="0">
      <selection activeCell="B8" sqref="B8"/>
    </sheetView>
  </sheetViews>
  <sheetFormatPr defaultColWidth="8.85546875" defaultRowHeight="15" x14ac:dyDescent="0.25"/>
  <cols>
    <col min="1" max="1" width="17.5703125" style="9" customWidth="1"/>
    <col min="2" max="2" width="17.85546875" style="9" customWidth="1"/>
    <col min="3" max="3" width="33.85546875" style="9" customWidth="1"/>
    <col min="4" max="4" width="12.28515625" style="9" customWidth="1"/>
    <col min="5" max="5" width="15.7109375" style="9" customWidth="1"/>
    <col min="6" max="6" width="18.7109375" style="9" customWidth="1"/>
    <col min="7" max="7" width="14.140625" style="9" customWidth="1"/>
    <col min="8" max="8" width="13.7109375" style="9" customWidth="1"/>
    <col min="9" max="9" width="23.85546875" style="9" customWidth="1"/>
    <col min="10" max="10" width="12.7109375" style="9" customWidth="1"/>
    <col min="11" max="16384" width="8.85546875" style="9"/>
  </cols>
  <sheetData>
    <row r="1" spans="1:8" ht="27" customHeight="1" x14ac:dyDescent="0.25">
      <c r="A1" s="47" t="s">
        <v>5</v>
      </c>
      <c r="B1" s="47"/>
    </row>
    <row r="2" spans="1:8" ht="41.45" customHeight="1" x14ac:dyDescent="0.25">
      <c r="A2" s="14" t="s">
        <v>18</v>
      </c>
      <c r="B2" s="14" t="s">
        <v>19</v>
      </c>
      <c r="C2" s="14" t="s">
        <v>20</v>
      </c>
      <c r="D2" s="14" t="s">
        <v>32</v>
      </c>
      <c r="E2" s="13" t="s">
        <v>23</v>
      </c>
      <c r="F2" s="14" t="s">
        <v>24</v>
      </c>
      <c r="G2" s="14" t="s">
        <v>27</v>
      </c>
      <c r="H2" s="13" t="s">
        <v>26</v>
      </c>
    </row>
    <row r="3" spans="1:8" ht="66.599999999999994" customHeight="1" x14ac:dyDescent="0.25">
      <c r="A3" s="17" t="s">
        <v>16</v>
      </c>
      <c r="B3" s="17" t="s">
        <v>17</v>
      </c>
      <c r="C3" s="17" t="s">
        <v>22</v>
      </c>
      <c r="D3" s="17" t="s">
        <v>21</v>
      </c>
      <c r="E3" s="18"/>
      <c r="F3" s="15" t="s">
        <v>25</v>
      </c>
      <c r="G3" s="15" t="s">
        <v>28</v>
      </c>
      <c r="H3" s="19"/>
    </row>
    <row r="4" spans="1:8" ht="39" customHeight="1" x14ac:dyDescent="0.25">
      <c r="A4" s="17">
        <f>74800+39651</f>
        <v>114451</v>
      </c>
      <c r="B4" s="17">
        <f>3400+6800+53976</f>
        <v>64176</v>
      </c>
      <c r="C4" s="6">
        <f>(102300/6)+(62075/6)+(8045/6)+(95874/10)</f>
        <v>38324.066666666666</v>
      </c>
      <c r="D4" s="17">
        <f>391205/10</f>
        <v>39120.5</v>
      </c>
      <c r="E4" s="20">
        <f>SUM(A4:D4)</f>
        <v>256071.56666666665</v>
      </c>
      <c r="F4" s="16">
        <f>(450284.31+424520.55+335609.25+349768.92)/4</f>
        <v>390045.75749999995</v>
      </c>
      <c r="G4" s="14">
        <f>(330823.3+302148.26+250860.32+267242.8)/4</f>
        <v>287768.67000000004</v>
      </c>
      <c r="H4" s="16">
        <f>E4/(F4+G4)</f>
        <v>0.37779007981748314</v>
      </c>
    </row>
  </sheetData>
  <mergeCells count="1">
    <mergeCell ref="A1:B1"/>
  </mergeCells>
  <pageMargins left="0" right="0" top="0" bottom="0" header="0.31496062992125984" footer="0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Лист1</vt:lpstr>
      <vt:lpstr>медикаменти</vt:lpstr>
      <vt:lpstr>зп+нарах.</vt:lpstr>
      <vt:lpstr>накладні витрати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2020-08-31T13:32:05Z</dcterms:modified>
</cp:coreProperties>
</file>